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https://p118-my.sharepoint.com/personal/mark_alexander_property118_com/Documents/Documents/Advice Letters/000/"/>
    </mc:Choice>
  </mc:AlternateContent>
  <xr:revisionPtr revIDLastSave="0" documentId="8_{FCDBEA76-46F4-402F-B935-8709EE7F3E47}" xr6:coauthVersionLast="40" xr6:coauthVersionMax="40" xr10:uidLastSave="{00000000-0000-0000-0000-000000000000}"/>
  <bookViews>
    <workbookView xWindow="-120" yWindow="-120" windowWidth="20730" windowHeight="11160" xr2:uid="{00000000-000D-0000-FFFF-FFFF00000000}"/>
  </bookViews>
  <sheets>
    <sheet name="Input Variables" sheetId="1" r:id="rId1"/>
    <sheet name="Standard Structure" sheetId="2" r:id="rId2"/>
    <sheet name="Alternative Solution" sheetId="3" r:id="rId3"/>
    <sheet name="Fees" sheetId="4" r:id="rId4"/>
    <sheet name="FAQ's" sheetId="5" state="hidden" r:id="rId5"/>
  </sheets>
  <calcPr calcId="18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3" l="1"/>
  <c r="B8" i="2"/>
  <c r="B3" i="2"/>
  <c r="B11" i="2" s="1"/>
  <c r="B11" i="1"/>
  <c r="B4" i="3" l="1"/>
  <c r="B13" i="3" s="1"/>
  <c r="A13" i="4"/>
  <c r="C6" i="4"/>
  <c r="B13" i="1"/>
  <c r="B8" i="1"/>
  <c r="B8" i="3"/>
  <c r="B7" i="2"/>
  <c r="B9" i="2" s="1"/>
  <c r="B15" i="1"/>
  <c r="B19" i="1"/>
  <c r="C9" i="4" l="1"/>
  <c r="B20" i="1"/>
  <c r="B11" i="3" s="1"/>
  <c r="D7" i="3" l="1"/>
  <c r="D8" i="3"/>
  <c r="D11" i="2"/>
  <c r="D12" i="3" s="1"/>
  <c r="D9" i="2"/>
  <c r="D10" i="3" s="1"/>
  <c r="D10" i="2"/>
  <c r="D11" i="3" s="1"/>
  <c r="D13" i="2"/>
  <c r="D14" i="3" s="1"/>
  <c r="D12" i="2"/>
  <c r="D13" i="3" s="1"/>
  <c r="B5" i="4"/>
  <c r="B6" i="4" s="1"/>
  <c r="B7" i="4"/>
  <c r="D7" i="4" s="1"/>
  <c r="C29" i="3"/>
  <c r="C30" i="3"/>
  <c r="B10" i="2"/>
  <c r="C37" i="3"/>
  <c r="C36" i="3"/>
  <c r="C35" i="3"/>
  <c r="B3" i="3"/>
  <c r="B2" i="4" s="1"/>
  <c r="B21" i="1"/>
  <c r="D21" i="1" s="1"/>
  <c r="A11" i="4"/>
  <c r="D7" i="2"/>
  <c r="B20" i="3"/>
  <c r="C31" i="3"/>
  <c r="A10" i="2"/>
  <c r="D23" i="1" l="1"/>
  <c r="D19" i="1"/>
  <c r="D20" i="1"/>
  <c r="A21" i="1"/>
  <c r="B23" i="1"/>
  <c r="D22" i="1"/>
  <c r="A22" i="1"/>
  <c r="B10" i="3"/>
  <c r="D5" i="4"/>
  <c r="D6" i="4" s="1"/>
  <c r="D9" i="4" s="1"/>
  <c r="C38" i="3"/>
  <c r="B9" i="4"/>
</calcChain>
</file>

<file path=xl/sharedStrings.xml><?xml version="1.0" encoding="utf-8"?>
<sst xmlns="http://schemas.openxmlformats.org/spreadsheetml/2006/main" count="109" uniqueCount="95">
  <si>
    <t>INPUT VARIABLES</t>
  </si>
  <si>
    <t>Value of property and goodwill</t>
  </si>
  <si>
    <t>Others asetts including debtors (but excluding cash)</t>
  </si>
  <si>
    <t>Finance and mortgages outstanding</t>
  </si>
  <si>
    <t>Other liabilities including creditors</t>
  </si>
  <si>
    <r>
      <t xml:space="preserve">Equity </t>
    </r>
    <r>
      <rPr>
        <i/>
        <sz val="12"/>
        <color theme="3"/>
        <rFont val="Calibri"/>
        <family val="2"/>
        <scheme val="minor"/>
      </rPr>
      <t>(auto-calculated)</t>
    </r>
  </si>
  <si>
    <r>
      <t xml:space="preserve">Capital Gain </t>
    </r>
    <r>
      <rPr>
        <i/>
        <sz val="12"/>
        <color theme="3"/>
        <rFont val="Calibri"/>
        <family val="2"/>
        <scheme val="minor"/>
      </rPr>
      <t>(auto-calculated)</t>
    </r>
  </si>
  <si>
    <t>Therefore, the Business Sale Agreement could be structured as follows</t>
  </si>
  <si>
    <t>Transfer value of business</t>
  </si>
  <si>
    <t>Financed by:-</t>
  </si>
  <si>
    <t>Transfer of mortgage liabilities</t>
  </si>
  <si>
    <t>Shares created</t>
  </si>
  <si>
    <t>TOTAL</t>
  </si>
  <si>
    <t>VAT</t>
  </si>
  <si>
    <t>TOTAL FEES</t>
  </si>
  <si>
    <t>Standard Incorporation Structure</t>
  </si>
  <si>
    <t>Assuming dividends otherwise paid would leave you in the basic rate tax band</t>
  </si>
  <si>
    <t>Assuming dividends otherwise paid would leave you in the higher rate tax band</t>
  </si>
  <si>
    <t>Assuming dividends otherwise paid would leave you in the additional rate tax band</t>
  </si>
  <si>
    <t>This cash is then used to redeem the lending associated with the cash offset facility</t>
  </si>
  <si>
    <t>THE OUTCOME</t>
  </si>
  <si>
    <t>Legal fees are estimated to be circa 0.5% +VAT, i.e.</t>
  </si>
  <si>
    <t>No VAT</t>
  </si>
  <si>
    <t>VAT included</t>
  </si>
  <si>
    <t>Bridging Finance costs</t>
  </si>
  <si>
    <t>N/A</t>
  </si>
  <si>
    <t>Transfer value of business remains at</t>
  </si>
  <si>
    <t xml:space="preserve">Fees to Property118 for structuring the bridging finance are 1% of the Directors Loan Account created, i.e. </t>
  </si>
  <si>
    <t>The bridging finance lenders charges 1% of the funds provided, i.e.</t>
  </si>
  <si>
    <t>Total cost of creating the Directors Loan Account</t>
  </si>
  <si>
    <t>Post incorporation the owners of the company make a loan to their company of the cash raised from the bridging loan which was excluded from the transfer at incorporation.</t>
  </si>
  <si>
    <t>The company now owes its owners in the form of Directors Loans</t>
  </si>
  <si>
    <t>Withdraw capital account balance up to base cost using a bridging loan of</t>
  </si>
  <si>
    <t>Number of properties in the portfolio</t>
  </si>
  <si>
    <t>£6,995 + VAT up to 10 Properties</t>
  </si>
  <si>
    <t>£7,995 + VAT for 11-20 properties</t>
  </si>
  <si>
    <t>£8,995 + VAT for 21-30 properties</t>
  </si>
  <si>
    <t>£9,995 + VAT for 31-40 properties</t>
  </si>
  <si>
    <t>£10,995 + VAT for 41-50 properties</t>
  </si>
  <si>
    <t>£11,995 + VAT for 51-75 properties</t>
  </si>
  <si>
    <t>£12,995 + VAT for 76-100 properties</t>
  </si>
  <si>
    <t>£13,995 + VAT for 100 or more</t>
  </si>
  <si>
    <t>BICT FEE</t>
  </si>
  <si>
    <t>No. of Properties</t>
  </si>
  <si>
    <t>&gt;1 &lt;11</t>
  </si>
  <si>
    <t>&gt;10 &lt;21</t>
  </si>
  <si>
    <t>&gt;20 &lt;31</t>
  </si>
  <si>
    <t>&gt;30 &lt;41</t>
  </si>
  <si>
    <t>&gt;40 &lt;51</t>
  </si>
  <si>
    <t>&gt;50 &lt;76</t>
  </si>
  <si>
    <t>&gt;76 &lt;100</t>
  </si>
  <si>
    <t>&gt;100</t>
  </si>
  <si>
    <t>What is BICT?</t>
  </si>
  <si>
    <t xml:space="preserve">BICT is an abbreviation for Beneficial Interest Company Transfer, which is a business sale structure meeting the criteria for incorporation relief under s162 TCGA 1992 </t>
  </si>
  <si>
    <t>The structure negates the requirements to refinance at the point of incorporation. Further details at …</t>
  </si>
  <si>
    <t>https://www.accountingweb.co.uk/resources/landlord-incorporation-the-bict-structure-explained</t>
  </si>
  <si>
    <t>What is the position in regards to GAAR and DOTAS?</t>
  </si>
  <si>
    <t>Neither BICT nor the bridging finance to restructure capital accounts avoid tax, hence the GAAR and DOTAS are irrelevent.</t>
  </si>
  <si>
    <t>https://www.gov.uk/hmrc-internal-manuals/business-income-manual/bim45700</t>
  </si>
  <si>
    <t>The fact that business owners are leaving the restructure to the 11th hour (prior to incorporation) is irrelevent</t>
  </si>
  <si>
    <t>It is perfectly acceptable for business owners to loan cash to their company in the form of Directors Loan post incorporation</t>
  </si>
  <si>
    <t>What is a "latent gain"?</t>
  </si>
  <si>
    <t>The way incorporation relief works in practice is that all or part of the gains arising on the disposals of the assets are ‘rolled over’ against the cost of the shares.</t>
  </si>
  <si>
    <t>If debt exceeds base costs the business owner will have an overdrawn capital account. This also signifies a latent gain</t>
  </si>
  <si>
    <t>If the value of shares created is less than the capital gain then CGT will remain payable on the difference, that is also a latent gain</t>
  </si>
  <si>
    <t>It is perfectly acceptable for business owners to borrow funds to withdraw their positive capital account balances. See the HMRC manual linked below …</t>
  </si>
  <si>
    <r>
      <t xml:space="preserve">TCGA92/S162 applies where a person other than a company transfers a business as a going concern with the whole of its assets </t>
    </r>
    <r>
      <rPr>
        <b/>
        <u/>
        <sz val="11"/>
        <color rgb="FFFF0000"/>
        <rFont val="Calibri"/>
        <family val="2"/>
        <scheme val="minor"/>
      </rPr>
      <t>(or the whole of its assets other than cash)</t>
    </r>
    <r>
      <rPr>
        <sz val="11"/>
        <color rgb="FFFF0000"/>
        <rFont val="Calibri"/>
        <family val="2"/>
        <scheme val="minor"/>
      </rPr>
      <t xml:space="preserve"> </t>
    </r>
  </si>
  <si>
    <t>https://www.gov.uk/hmrc-internal-manuals/capital-gains-manual/cg65700</t>
  </si>
  <si>
    <t xml:space="preserve">to a company wholly or partly in exchange for shares.  Referece source below. </t>
  </si>
  <si>
    <t>If a latent gain warning appears in this spreadsheet is it because liabilities exceed base costs.  Solutions will appears to the right.</t>
  </si>
  <si>
    <t>What are base costs?</t>
  </si>
  <si>
    <t>If you are resident in the UK for tax purposes your base costs usually will be …</t>
  </si>
  <si>
    <t>1. Your acquisitions costs (i.e. property purchase price)</t>
  </si>
  <si>
    <t>2. Stamp Duty or LBTT paid</t>
  </si>
  <si>
    <t>3. Any capitalised costs, for example if you extended the property</t>
  </si>
  <si>
    <t>If you are non-resident for UK tax purposes your base costs will usually be the value of your property as at April 2015</t>
  </si>
  <si>
    <t>There are exceptions to these rules, e.g. if you have inherited part or all of your property or if you are non-resident for UK tax purposes and acquired properties after April 2015</t>
  </si>
  <si>
    <t>If in doubt please consult your accountant.</t>
  </si>
  <si>
    <r>
      <t xml:space="preserve">Base cost of portfolio </t>
    </r>
    <r>
      <rPr>
        <b/>
        <i/>
        <sz val="11"/>
        <color theme="3"/>
        <rFont val="Calibri"/>
        <family val="2"/>
        <scheme val="minor"/>
      </rPr>
      <t>(or April 2015 valuation if non-resident)</t>
    </r>
  </si>
  <si>
    <t>Note that cash does not need to be transferred at the point of incorporation in accordance with TCGA92/S162</t>
  </si>
  <si>
    <t>Novation of bridging finance facility liability (but without cash)</t>
  </si>
  <si>
    <t>Lenders admin fees</t>
  </si>
  <si>
    <t>Arrangement fee to Property118 Limited</t>
  </si>
  <si>
    <t>Capital Account Restructure Fees</t>
  </si>
  <si>
    <t>Transfer of other liabilities</t>
  </si>
  <si>
    <t>Alternative solution using Capital Account Restructure</t>
  </si>
  <si>
    <t>* Value of share premium</t>
  </si>
  <si>
    <t xml:space="preserve"> * This is the optimal amount of share premium</t>
  </si>
  <si>
    <t>Using rollover incorporation relief under s162 TCGA 1992 the value of the share premium will fully offset the value of the gains leaving zero CGT payable</t>
  </si>
  <si>
    <t xml:space="preserve">This strucure can be favourable to Directors to the alternative of rolling their capital into share premium.  </t>
  </si>
  <si>
    <t>Based on the 2019/20 tax rates, the alternative to repaying Directors Loans would be to declare dividends, the tax consequences of which would be as follows:-</t>
  </si>
  <si>
    <t>Also note that dividends can only be declared if the company has retained profits. On the other hand, Directors Loans can be repaid from net proceeds of property sales and/or from retained profits</t>
  </si>
  <si>
    <t>Based on arranging short term funding in the sum of:</t>
  </si>
  <si>
    <t>© Property118 Limited 2019</t>
  </si>
  <si>
    <t>Note: without relief under TCGA92/S162 this amount would treated as a capital 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</si>
</sst>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quot;£&quot;#,##0.00"/>
  </numFmts>
  <fonts count="32" x14ac:knownFonts="1">
    <font>
      <sz val="11"/>
      <color theme="1"/>
      <name val="Calibri"/>
      <family val="2"/>
      <scheme val="minor"/>
    </font>
    <font>
      <sz val="11"/>
      <color rgb="FFFF0000"/>
      <name val="Calibri"/>
      <family val="2"/>
      <scheme val="minor"/>
    </font>
    <font>
      <b/>
      <sz val="11"/>
      <color theme="1"/>
      <name val="Calibri"/>
      <family val="2"/>
      <scheme val="minor"/>
    </font>
    <font>
      <sz val="9"/>
      <color theme="1"/>
      <name val="Arial"/>
      <family val="2"/>
    </font>
    <font>
      <sz val="16"/>
      <color theme="3"/>
      <name val="Calibri"/>
      <family val="2"/>
      <scheme val="minor"/>
    </font>
    <font>
      <sz val="18"/>
      <color theme="3"/>
      <name val="Calibri"/>
      <family val="2"/>
      <scheme val="minor"/>
    </font>
    <font>
      <i/>
      <sz val="12"/>
      <color theme="3"/>
      <name val="Calibri"/>
      <family val="2"/>
      <scheme val="minor"/>
    </font>
    <font>
      <sz val="16"/>
      <color rgb="FF44546A"/>
      <name val="Calibri"/>
      <family val="2"/>
      <scheme val="minor"/>
    </font>
    <font>
      <sz val="12"/>
      <color theme="1"/>
      <name val="Calibri"/>
      <family val="2"/>
      <scheme val="minor"/>
    </font>
    <font>
      <b/>
      <sz val="16"/>
      <color theme="3"/>
      <name val="Calibri"/>
      <family val="2"/>
      <scheme val="minor"/>
    </font>
    <font>
      <b/>
      <sz val="18"/>
      <color rgb="FFFF0000"/>
      <name val="Calibri"/>
      <family val="2"/>
      <scheme val="minor"/>
    </font>
    <font>
      <b/>
      <sz val="14"/>
      <color theme="1"/>
      <name val="Calibri"/>
      <family val="2"/>
      <scheme val="minor"/>
    </font>
    <font>
      <sz val="11"/>
      <name val="Calibri"/>
      <family val="2"/>
      <scheme val="minor"/>
    </font>
    <font>
      <sz val="16"/>
      <name val="Calibri"/>
      <family val="2"/>
      <scheme val="minor"/>
    </font>
    <font>
      <b/>
      <sz val="16"/>
      <color rgb="FFFF0000"/>
      <name val="Calibri"/>
      <family val="2"/>
      <scheme val="minor"/>
    </font>
    <font>
      <i/>
      <sz val="16"/>
      <color rgb="FF44546A"/>
      <name val="Calibri"/>
      <family val="2"/>
      <scheme val="minor"/>
    </font>
    <font>
      <b/>
      <u/>
      <sz val="16"/>
      <color theme="3"/>
      <name val="Calibri"/>
      <family val="2"/>
      <scheme val="minor"/>
    </font>
    <font>
      <b/>
      <sz val="16"/>
      <color rgb="FF44546A"/>
      <name val="Calibri"/>
      <family val="2"/>
      <scheme val="minor"/>
    </font>
    <font>
      <b/>
      <sz val="22"/>
      <color theme="1"/>
      <name val="Calibri"/>
      <family val="2"/>
      <scheme val="minor"/>
    </font>
    <font>
      <b/>
      <sz val="20"/>
      <color theme="3"/>
      <name val="Calibri"/>
      <family val="2"/>
      <scheme val="minor"/>
    </font>
    <font>
      <sz val="8"/>
      <color theme="1"/>
      <name val="Calibri"/>
      <family val="2"/>
      <scheme val="minor"/>
    </font>
    <font>
      <b/>
      <u/>
      <sz val="11"/>
      <color theme="1"/>
      <name val="Calibri"/>
      <family val="2"/>
      <scheme val="minor"/>
    </font>
    <font>
      <u/>
      <sz val="11"/>
      <color theme="10"/>
      <name val="Calibri"/>
      <family val="2"/>
      <scheme val="minor"/>
    </font>
    <font>
      <b/>
      <u/>
      <sz val="11"/>
      <color rgb="FFFF0000"/>
      <name val="Calibri"/>
      <family val="2"/>
      <scheme val="minor"/>
    </font>
    <font>
      <b/>
      <i/>
      <sz val="11"/>
      <color theme="3"/>
      <name val="Calibri"/>
      <family val="2"/>
      <scheme val="minor"/>
    </font>
    <font>
      <sz val="12"/>
      <color theme="3"/>
      <name val="Calibri"/>
      <family val="2"/>
      <scheme val="minor"/>
    </font>
    <font>
      <sz val="11"/>
      <color theme="3"/>
      <name val="Calibri"/>
      <family val="2"/>
      <scheme val="minor"/>
    </font>
    <font>
      <b/>
      <sz val="26"/>
      <color theme="1"/>
      <name val="Calibri"/>
      <family val="2"/>
      <scheme val="minor"/>
    </font>
    <font>
      <b/>
      <sz val="12"/>
      <color theme="1"/>
      <name val="Calibri"/>
      <family val="2"/>
      <scheme val="minor"/>
    </font>
    <font>
      <b/>
      <sz val="10"/>
      <color theme="1"/>
      <name val="Calibri"/>
      <family val="2"/>
      <scheme val="minor"/>
    </font>
    <font>
      <b/>
      <sz val="12"/>
      <color rgb="FFFF0000"/>
      <name val="Calibri"/>
      <family val="2"/>
      <scheme val="minor"/>
    </font>
    <font>
      <b/>
      <sz val="2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70">
    <xf numFmtId="0" fontId="0" fillId="0" borderId="0" xfId="0"/>
    <xf numFmtId="0" fontId="0" fillId="3" borderId="0" xfId="0" applyFill="1" applyAlignment="1">
      <alignment horizontal="center"/>
    </xf>
    <xf numFmtId="0" fontId="3" fillId="0" borderId="0" xfId="0" applyFont="1"/>
    <xf numFmtId="0" fontId="4" fillId="0" borderId="0" xfId="0" applyFont="1"/>
    <xf numFmtId="164" fontId="5" fillId="3" borderId="0" xfId="0" applyNumberFormat="1" applyFont="1" applyFill="1" applyProtection="1">
      <protection locked="0"/>
    </xf>
    <xf numFmtId="164" fontId="5" fillId="0" borderId="0" xfId="0" applyNumberFormat="1" applyFont="1" applyProtection="1"/>
    <xf numFmtId="4" fontId="0" fillId="0" borderId="0" xfId="0" applyNumberFormat="1"/>
    <xf numFmtId="0" fontId="7" fillId="0" borderId="0" xfId="0" applyFont="1" applyAlignment="1">
      <alignment vertical="center"/>
    </xf>
    <xf numFmtId="4" fontId="5" fillId="0" borderId="0" xfId="0" applyNumberFormat="1" applyFont="1"/>
    <xf numFmtId="0" fontId="9" fillId="0" borderId="0" xfId="0" applyFont="1" applyAlignment="1">
      <alignment vertical="center"/>
    </xf>
    <xf numFmtId="164" fontId="5" fillId="0" borderId="0" xfId="0" applyNumberFormat="1" applyFont="1"/>
    <xf numFmtId="4" fontId="0" fillId="0" borderId="0" xfId="0" applyNumberFormat="1" applyProtection="1">
      <protection locked="0"/>
    </xf>
    <xf numFmtId="4" fontId="10" fillId="0" borderId="0" xfId="0" applyNumberFormat="1" applyFont="1" applyProtection="1"/>
    <xf numFmtId="4" fontId="11" fillId="0" borderId="0" xfId="0" applyNumberFormat="1" applyFont="1" applyProtection="1"/>
    <xf numFmtId="4" fontId="1" fillId="0" borderId="0" xfId="0" applyNumberFormat="1" applyFont="1"/>
    <xf numFmtId="0" fontId="1" fillId="0" borderId="0" xfId="0" applyFont="1"/>
    <xf numFmtId="0" fontId="12" fillId="0" borderId="0" xfId="0" applyFont="1"/>
    <xf numFmtId="0" fontId="13" fillId="0" borderId="0" xfId="0" applyFont="1" applyAlignment="1">
      <alignment vertical="center"/>
    </xf>
    <xf numFmtId="0" fontId="14" fillId="0" borderId="0" xfId="0" applyFont="1"/>
    <xf numFmtId="164" fontId="5" fillId="0" borderId="0" xfId="0" applyNumberFormat="1" applyFont="1" applyProtection="1">
      <protection locked="0"/>
    </xf>
    <xf numFmtId="0" fontId="9" fillId="0" borderId="0" xfId="0" applyFont="1"/>
    <xf numFmtId="165" fontId="4" fillId="0" borderId="0" xfId="0" applyNumberFormat="1" applyFont="1" applyProtection="1"/>
    <xf numFmtId="0" fontId="15" fillId="0" borderId="0" xfId="0" applyFont="1" applyAlignment="1">
      <alignment vertical="center"/>
    </xf>
    <xf numFmtId="165" fontId="16" fillId="0" borderId="0" xfId="0" applyNumberFormat="1" applyFont="1" applyProtection="1"/>
    <xf numFmtId="0" fontId="2" fillId="0" borderId="0" xfId="0" applyFont="1"/>
    <xf numFmtId="0" fontId="17" fillId="0" borderId="0" xfId="0" applyFont="1" applyAlignment="1">
      <alignment vertical="center"/>
    </xf>
    <xf numFmtId="6" fontId="7" fillId="0" borderId="0" xfId="0" applyNumberFormat="1" applyFont="1" applyAlignment="1">
      <alignment vertical="center"/>
    </xf>
    <xf numFmtId="165" fontId="0" fillId="0" borderId="0" xfId="0" applyNumberFormat="1"/>
    <xf numFmtId="0" fontId="18" fillId="2" borderId="0" xfId="0" applyFont="1" applyFill="1"/>
    <xf numFmtId="4" fontId="0" fillId="0" borderId="0" xfId="0" applyNumberFormat="1" applyProtection="1"/>
    <xf numFmtId="4" fontId="1" fillId="0" borderId="0" xfId="0" applyNumberFormat="1" applyFont="1" applyProtection="1"/>
    <xf numFmtId="4" fontId="4" fillId="0" borderId="0" xfId="0" applyNumberFormat="1" applyFont="1" applyAlignment="1" applyProtection="1">
      <alignment horizontal="right"/>
    </xf>
    <xf numFmtId="0" fontId="19" fillId="0" borderId="0" xfId="0" applyFont="1"/>
    <xf numFmtId="0" fontId="20" fillId="0" borderId="0" xfId="0" applyFont="1"/>
    <xf numFmtId="165" fontId="21" fillId="0" borderId="0" xfId="0" applyNumberFormat="1" applyFont="1"/>
    <xf numFmtId="3" fontId="5" fillId="3" borderId="0" xfId="0" applyNumberFormat="1" applyFont="1" applyFill="1" applyProtection="1">
      <protection locked="0"/>
    </xf>
    <xf numFmtId="0" fontId="11" fillId="0" borderId="0" xfId="0" applyFont="1"/>
    <xf numFmtId="3" fontId="0" fillId="0" borderId="0" xfId="0" applyNumberFormat="1" applyAlignment="1">
      <alignment horizontal="center"/>
    </xf>
    <xf numFmtId="0" fontId="22" fillId="0" borderId="0" xfId="1"/>
    <xf numFmtId="0" fontId="4" fillId="0" borderId="1" xfId="0" applyFont="1" applyBorder="1"/>
    <xf numFmtId="165" fontId="4" fillId="0" borderId="1" xfId="0" applyNumberFormat="1" applyFont="1" applyBorder="1" applyProtection="1"/>
    <xf numFmtId="165" fontId="4" fillId="0" borderId="1" xfId="0" applyNumberFormat="1" applyFont="1" applyBorder="1" applyAlignment="1" applyProtection="1">
      <alignment horizontal="right"/>
    </xf>
    <xf numFmtId="0" fontId="4" fillId="2" borderId="1" xfId="0" applyFont="1" applyFill="1" applyBorder="1"/>
    <xf numFmtId="165" fontId="4" fillId="2" borderId="1" xfId="0" applyNumberFormat="1" applyFont="1" applyFill="1" applyBorder="1" applyProtection="1"/>
    <xf numFmtId="165" fontId="16" fillId="0" borderId="1" xfId="0" applyNumberFormat="1" applyFont="1" applyBorder="1" applyProtection="1"/>
    <xf numFmtId="4" fontId="4" fillId="0" borderId="1" xfId="0" applyNumberFormat="1" applyFont="1" applyBorder="1" applyAlignment="1" applyProtection="1">
      <alignment horizontal="right"/>
    </xf>
    <xf numFmtId="0" fontId="26" fillId="0" borderId="0" xfId="0" applyFont="1"/>
    <xf numFmtId="0" fontId="25" fillId="0" borderId="0" xfId="0" applyFont="1" applyAlignment="1">
      <alignment vertical="center"/>
    </xf>
    <xf numFmtId="164" fontId="25" fillId="0" borderId="0" xfId="0" applyNumberFormat="1" applyFont="1" applyAlignment="1" applyProtection="1">
      <alignment vertical="center"/>
    </xf>
    <xf numFmtId="4" fontId="0" fillId="0" borderId="0" xfId="0" applyNumberFormat="1" applyAlignment="1" applyProtection="1">
      <alignment vertical="center"/>
    </xf>
    <xf numFmtId="4" fontId="11" fillId="0" borderId="0" xfId="0" applyNumberFormat="1" applyFont="1" applyAlignment="1" applyProtection="1">
      <alignment vertical="center"/>
    </xf>
    <xf numFmtId="4" fontId="1" fillId="0" borderId="0" xfId="0" applyNumberFormat="1" applyFont="1" applyAlignment="1">
      <alignment vertical="center"/>
    </xf>
    <xf numFmtId="0" fontId="1" fillId="0" borderId="0" xfId="0" applyFont="1" applyAlignment="1">
      <alignment vertical="center"/>
    </xf>
    <xf numFmtId="0" fontId="0" fillId="0" borderId="0" xfId="0" applyAlignment="1">
      <alignment vertical="center"/>
    </xf>
    <xf numFmtId="0" fontId="9" fillId="0" borderId="1" xfId="0" applyFont="1" applyBorder="1"/>
    <xf numFmtId="0" fontId="8" fillId="0" borderId="0" xfId="0" applyFont="1"/>
    <xf numFmtId="164" fontId="9" fillId="0" borderId="0" xfId="0" applyNumberFormat="1" applyFont="1" applyProtection="1"/>
    <xf numFmtId="0" fontId="27" fillId="0" borderId="0" xfId="0" applyFont="1"/>
    <xf numFmtId="0" fontId="4" fillId="0" borderId="0" xfId="0" applyFont="1" applyAlignment="1">
      <alignment vertical="top"/>
    </xf>
    <xf numFmtId="164" fontId="5" fillId="0" borderId="0" xfId="0" applyNumberFormat="1" applyFont="1" applyAlignment="1" applyProtection="1">
      <alignment vertical="top"/>
    </xf>
    <xf numFmtId="4" fontId="28" fillId="0" borderId="0" xfId="0" applyNumberFormat="1" applyFont="1" applyProtection="1"/>
    <xf numFmtId="4" fontId="29" fillId="0" borderId="0" xfId="0" applyNumberFormat="1" applyFont="1" applyProtection="1"/>
    <xf numFmtId="0" fontId="28" fillId="0" borderId="0" xfId="0" applyFont="1"/>
    <xf numFmtId="4" fontId="30" fillId="0" borderId="0" xfId="0" applyNumberFormat="1" applyFont="1" applyProtection="1"/>
    <xf numFmtId="4" fontId="31" fillId="0" borderId="0" xfId="0" applyNumberFormat="1" applyFont="1"/>
    <xf numFmtId="165" fontId="4" fillId="2" borderId="1" xfId="0" applyNumberFormat="1" applyFont="1" applyFill="1" applyBorder="1" applyAlignment="1" applyProtection="1">
      <alignment horizontal="right"/>
    </xf>
    <xf numFmtId="4" fontId="8" fillId="0" borderId="0" xfId="0" applyNumberFormat="1" applyFont="1" applyAlignment="1">
      <alignment vertical="top" wrapText="1"/>
    </xf>
    <xf numFmtId="0" fontId="0" fillId="0" borderId="0" xfId="0" applyAlignment="1">
      <alignment vertical="top" wrapText="1"/>
    </xf>
    <xf numFmtId="0" fontId="25" fillId="0" borderId="0" xfId="0" applyFont="1" applyAlignment="1">
      <alignment vertical="center" wrapText="1"/>
    </xf>
    <xf numFmtId="0" fontId="8"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9525</xdr:colOff>
      <xdr:row>3</xdr:row>
      <xdr:rowOff>9525</xdr:rowOff>
    </xdr:from>
    <xdr:ext cx="2307696" cy="981075"/>
    <xdr:pic>
      <xdr:nvPicPr>
        <xdr:cNvPr id="2" name="Picture 1">
          <a:extLst>
            <a:ext uri="{FF2B5EF4-FFF2-40B4-BE49-F238E27FC236}">
              <a16:creationId xmlns:a16="http://schemas.microsoft.com/office/drawing/2014/main" id="{A0FD9B72-145A-452F-8A02-43392C8B37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48450" y="390525"/>
          <a:ext cx="2307696" cy="8477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9525</xdr:colOff>
      <xdr:row>2</xdr:row>
      <xdr:rowOff>9525</xdr:rowOff>
    </xdr:from>
    <xdr:ext cx="2307696" cy="981075"/>
    <xdr:pic>
      <xdr:nvPicPr>
        <xdr:cNvPr id="2" name="Picture 1">
          <a:extLst>
            <a:ext uri="{FF2B5EF4-FFF2-40B4-BE49-F238E27FC236}">
              <a16:creationId xmlns:a16="http://schemas.microsoft.com/office/drawing/2014/main" id="{98FC54F9-D9F1-4A07-8A03-D3B046CE9C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48450" y="390525"/>
          <a:ext cx="2307696" cy="9810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38100</xdr:colOff>
      <xdr:row>2</xdr:row>
      <xdr:rowOff>28575</xdr:rowOff>
    </xdr:from>
    <xdr:ext cx="2307696" cy="981075"/>
    <xdr:pic>
      <xdr:nvPicPr>
        <xdr:cNvPr id="2" name="Picture 1">
          <a:extLst>
            <a:ext uri="{FF2B5EF4-FFF2-40B4-BE49-F238E27FC236}">
              <a16:creationId xmlns:a16="http://schemas.microsoft.com/office/drawing/2014/main" id="{2A0F0BE7-5DEF-4F45-9CFD-E64F05D8BA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00975" y="619125"/>
          <a:ext cx="2307696" cy="9810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hmrc-internal-manuals/capital-gains-manual/cg65700" TargetMode="External"/><Relationship Id="rId2" Type="http://schemas.openxmlformats.org/officeDocument/2006/relationships/hyperlink" Target="https://www.gov.uk/hmrc-internal-manuals/business-income-manual/bim45700" TargetMode="External"/><Relationship Id="rId1" Type="http://schemas.openxmlformats.org/officeDocument/2006/relationships/hyperlink" Target="https://www.accountingweb.co.uk/resources/landlord-incorporation-the-bict-structure-explain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54"/>
  <sheetViews>
    <sheetView tabSelected="1" workbookViewId="0">
      <selection activeCell="B7" sqref="B7"/>
    </sheetView>
  </sheetViews>
  <sheetFormatPr defaultRowHeight="15" x14ac:dyDescent="0.25"/>
  <cols>
    <col min="1" max="1" width="76.5703125" customWidth="1"/>
    <col min="2" max="2" width="18.7109375" bestFit="1" customWidth="1"/>
    <col min="3" max="3" width="15.140625" customWidth="1"/>
    <col min="4" max="4" width="16.42578125" customWidth="1"/>
    <col min="11" max="11" width="120.42578125" bestFit="1" customWidth="1"/>
  </cols>
  <sheetData>
    <row r="2" spans="1:10" ht="28.5" x14ac:dyDescent="0.45">
      <c r="A2" s="28"/>
      <c r="B2" s="1" t="s">
        <v>0</v>
      </c>
      <c r="D2" s="2" t="s">
        <v>93</v>
      </c>
    </row>
    <row r="4" spans="1:10" ht="23.25" x14ac:dyDescent="0.35">
      <c r="A4" s="3" t="s">
        <v>1</v>
      </c>
      <c r="B4" s="4">
        <v>4900000</v>
      </c>
    </row>
    <row r="5" spans="1:10" ht="23.25" x14ac:dyDescent="0.35">
      <c r="A5" s="3" t="s">
        <v>2</v>
      </c>
      <c r="B5" s="4">
        <v>100000</v>
      </c>
    </row>
    <row r="6" spans="1:10" ht="23.25" x14ac:dyDescent="0.35">
      <c r="A6" s="3" t="s">
        <v>3</v>
      </c>
      <c r="B6" s="4">
        <v>1900000</v>
      </c>
    </row>
    <row r="7" spans="1:10" ht="23.25" x14ac:dyDescent="0.35">
      <c r="A7" s="3" t="s">
        <v>4</v>
      </c>
      <c r="B7" s="4">
        <v>100000</v>
      </c>
    </row>
    <row r="8" spans="1:10" ht="23.25" x14ac:dyDescent="0.35">
      <c r="A8" s="3" t="s">
        <v>5</v>
      </c>
      <c r="B8" s="5">
        <f>B4+B5-B6-B7</f>
        <v>3000000</v>
      </c>
      <c r="C8" s="6"/>
      <c r="D8" s="6"/>
      <c r="E8" s="6"/>
      <c r="J8" s="7"/>
    </row>
    <row r="9" spans="1:10" ht="23.25" x14ac:dyDescent="0.35">
      <c r="A9" s="3"/>
      <c r="B9" s="8"/>
      <c r="C9" s="6"/>
      <c r="D9" s="6"/>
      <c r="E9" s="6"/>
      <c r="J9" s="7"/>
    </row>
    <row r="10" spans="1:10" ht="23.25" x14ac:dyDescent="0.35">
      <c r="A10" s="3" t="s">
        <v>78</v>
      </c>
      <c r="B10" s="4">
        <v>3000000</v>
      </c>
      <c r="C10" s="6"/>
      <c r="D10" s="6"/>
      <c r="E10" s="6"/>
      <c r="J10" s="7"/>
    </row>
    <row r="11" spans="1:10" ht="51.75" customHeight="1" x14ac:dyDescent="0.25">
      <c r="A11" s="58" t="s">
        <v>6</v>
      </c>
      <c r="B11" s="59">
        <f>B4+B5-B10</f>
        <v>2000000</v>
      </c>
      <c r="C11" s="6"/>
      <c r="D11" s="66" t="s">
        <v>94</v>
      </c>
      <c r="E11" s="67"/>
      <c r="F11" s="67"/>
      <c r="J11" s="7"/>
    </row>
    <row r="12" spans="1:10" ht="23.25" hidden="1" x14ac:dyDescent="0.35">
      <c r="A12" s="3" t="s">
        <v>33</v>
      </c>
      <c r="B12" s="35">
        <v>20</v>
      </c>
      <c r="C12" s="6"/>
      <c r="D12" s="6"/>
      <c r="E12" s="6"/>
      <c r="J12" s="7"/>
    </row>
    <row r="13" spans="1:10" ht="23.25" hidden="1" x14ac:dyDescent="0.35">
      <c r="A13" s="9" t="s">
        <v>7</v>
      </c>
      <c r="B13" s="8">
        <f>IF(A17&gt;0,'Input Variables'!B610)</f>
        <v>0</v>
      </c>
      <c r="C13" s="6"/>
      <c r="D13" s="6"/>
      <c r="E13" s="6"/>
      <c r="J13" s="7"/>
    </row>
    <row r="14" spans="1:10" ht="23.25" hidden="1" x14ac:dyDescent="0.35">
      <c r="A14" s="3"/>
      <c r="B14" s="8"/>
      <c r="C14" s="6"/>
      <c r="D14" s="6"/>
      <c r="E14" s="6"/>
      <c r="J14" s="7"/>
    </row>
    <row r="15" spans="1:10" ht="23.25" hidden="1" x14ac:dyDescent="0.35">
      <c r="A15" s="3" t="s">
        <v>8</v>
      </c>
      <c r="B15" s="5">
        <f>B4+B5-B7</f>
        <v>4900000</v>
      </c>
      <c r="C15" s="6"/>
      <c r="D15" s="6"/>
      <c r="E15" s="6"/>
      <c r="J15" s="7"/>
    </row>
    <row r="16" spans="1:10" ht="23.25" hidden="1" x14ac:dyDescent="0.35">
      <c r="A16" s="3"/>
      <c r="B16" s="10"/>
      <c r="C16" s="6"/>
      <c r="D16" s="6"/>
      <c r="E16" s="6"/>
      <c r="J16" s="7"/>
    </row>
    <row r="17" spans="1:12" ht="23.25" hidden="1" x14ac:dyDescent="0.35">
      <c r="A17" s="3" t="s">
        <v>9</v>
      </c>
      <c r="B17" s="10"/>
      <c r="C17" s="6"/>
      <c r="D17" s="6"/>
      <c r="E17" s="6"/>
      <c r="J17" s="7"/>
    </row>
    <row r="18" spans="1:12" ht="23.25" hidden="1" x14ac:dyDescent="0.35">
      <c r="A18" s="3"/>
      <c r="B18" s="10"/>
      <c r="C18" s="6"/>
      <c r="D18" s="6"/>
      <c r="E18" s="6"/>
      <c r="J18" s="7"/>
    </row>
    <row r="19" spans="1:12" ht="23.25" hidden="1" x14ac:dyDescent="0.35">
      <c r="A19" s="3" t="s">
        <v>10</v>
      </c>
      <c r="B19" s="5">
        <f>B6</f>
        <v>1900000</v>
      </c>
      <c r="C19" s="11"/>
      <c r="D19" s="12" t="str">
        <f>IF(B21&lt;0,"Latent Gain Solutions","")</f>
        <v/>
      </c>
      <c r="E19" s="6"/>
      <c r="J19" s="7"/>
    </row>
    <row r="20" spans="1:12" ht="23.25" hidden="1" x14ac:dyDescent="0.35">
      <c r="A20" s="3" t="s">
        <v>11</v>
      </c>
      <c r="B20" s="5">
        <f>B11</f>
        <v>2000000</v>
      </c>
      <c r="C20" s="11"/>
      <c r="D20" s="13" t="str">
        <f>IF(B21&lt;0,"Pay loans down by the amount of the latent gains","")</f>
        <v/>
      </c>
      <c r="E20" s="14"/>
      <c r="F20" s="15"/>
      <c r="J20" s="7"/>
    </row>
    <row r="21" spans="1:12" ht="23.25" hidden="1" x14ac:dyDescent="0.35">
      <c r="A21" s="3" t="str">
        <f>IF(B21&lt;0,"Warning see below","Directors Loans")</f>
        <v>Directors Loans</v>
      </c>
      <c r="B21" s="5">
        <f>B15-B19-B20</f>
        <v>1000000</v>
      </c>
      <c r="C21" s="11"/>
      <c r="D21" s="13" t="str">
        <f>IF(B21&lt;0,"Add Property with equity equal to or greater than the value of the latent gain","")</f>
        <v/>
      </c>
      <c r="E21" s="14"/>
      <c r="F21" s="15"/>
      <c r="G21" s="16"/>
      <c r="H21" s="16"/>
      <c r="I21" s="16"/>
      <c r="J21" s="17"/>
      <c r="K21" s="16"/>
    </row>
    <row r="22" spans="1:12" ht="23.25" hidden="1" x14ac:dyDescent="0.35">
      <c r="A22" s="18" t="str">
        <f>IF(B21&lt;0,"Warning CGT payable on this amount of latent gain","")</f>
        <v/>
      </c>
      <c r="B22" s="19"/>
      <c r="C22" s="11"/>
      <c r="D22" s="13" t="str">
        <f>IF(B21&lt;0,"Consider renting your home and adding it to the portfolio","")</f>
        <v/>
      </c>
      <c r="E22" s="14"/>
      <c r="F22" s="15"/>
      <c r="J22" s="7"/>
    </row>
    <row r="23" spans="1:12" ht="23.25" hidden="1" x14ac:dyDescent="0.35">
      <c r="A23" s="3" t="s">
        <v>12</v>
      </c>
      <c r="B23" s="5">
        <f>B19+B20+B21</f>
        <v>4900000</v>
      </c>
      <c r="C23" s="11"/>
      <c r="D23" s="13" t="str">
        <f>IF(B21&lt;0,"Consider becoming nonresident","")</f>
        <v/>
      </c>
      <c r="E23" s="14"/>
      <c r="F23" s="15"/>
      <c r="J23" s="7"/>
    </row>
    <row r="24" spans="1:12" ht="21" x14ac:dyDescent="0.25">
      <c r="B24" s="30"/>
      <c r="C24" s="29"/>
      <c r="D24" s="29"/>
      <c r="E24" s="6"/>
      <c r="J24" s="7"/>
    </row>
    <row r="25" spans="1:12" ht="21" x14ac:dyDescent="0.35">
      <c r="A25" s="20"/>
      <c r="B25" s="30"/>
      <c r="C25" s="29"/>
      <c r="D25" s="29"/>
      <c r="E25" s="6"/>
      <c r="J25" s="7"/>
    </row>
    <row r="26" spans="1:12" ht="21" x14ac:dyDescent="0.35">
      <c r="B26" s="30"/>
      <c r="C26" s="31"/>
      <c r="D26" s="31"/>
      <c r="E26" s="6"/>
      <c r="J26" s="7"/>
    </row>
    <row r="27" spans="1:12" ht="21" x14ac:dyDescent="0.35">
      <c r="A27" s="3"/>
      <c r="B27" s="21"/>
      <c r="C27" s="21"/>
      <c r="D27" s="21"/>
      <c r="E27" s="6"/>
      <c r="J27" s="7"/>
    </row>
    <row r="28" spans="1:12" ht="21" x14ac:dyDescent="0.35">
      <c r="A28" s="3"/>
      <c r="B28" s="21"/>
      <c r="C28" s="21"/>
      <c r="D28" s="21"/>
      <c r="E28" s="6"/>
      <c r="J28" s="7"/>
    </row>
    <row r="29" spans="1:12" ht="21" x14ac:dyDescent="0.35">
      <c r="A29" s="3"/>
      <c r="B29" s="21"/>
      <c r="C29" s="21"/>
      <c r="D29" s="21"/>
      <c r="E29" s="6"/>
      <c r="J29" s="7"/>
      <c r="K29" s="7"/>
      <c r="L29" s="22"/>
    </row>
    <row r="30" spans="1:12" ht="21" x14ac:dyDescent="0.35">
      <c r="A30" s="3"/>
      <c r="B30" s="21"/>
      <c r="C30" s="21"/>
      <c r="D30" s="21"/>
      <c r="E30" s="6"/>
      <c r="J30" s="7"/>
    </row>
    <row r="31" spans="1:12" ht="21" x14ac:dyDescent="0.35">
      <c r="A31" s="3"/>
      <c r="B31" s="21"/>
      <c r="C31" s="21"/>
      <c r="D31" s="23"/>
      <c r="E31" s="6"/>
      <c r="J31" s="7"/>
      <c r="K31" s="7"/>
    </row>
    <row r="32" spans="1:12" ht="21" x14ac:dyDescent="0.25">
      <c r="J32" s="7"/>
      <c r="K32" s="7"/>
    </row>
    <row r="33" spans="1:13" ht="21" x14ac:dyDescent="0.25">
      <c r="A33" s="24"/>
      <c r="E33" s="6"/>
      <c r="J33" s="7"/>
      <c r="K33" s="7"/>
    </row>
    <row r="34" spans="1:13" ht="21" x14ac:dyDescent="0.25">
      <c r="J34" s="22"/>
      <c r="K34" s="7"/>
    </row>
    <row r="35" spans="1:13" ht="21" x14ac:dyDescent="0.25">
      <c r="J35" s="25"/>
      <c r="K35" s="7"/>
      <c r="L35" s="7"/>
      <c r="M35" s="22"/>
    </row>
    <row r="36" spans="1:13" ht="21" x14ac:dyDescent="0.25">
      <c r="J36" s="25"/>
      <c r="K36" s="7"/>
    </row>
    <row r="37" spans="1:13" ht="21" x14ac:dyDescent="0.25">
      <c r="J37" s="7"/>
      <c r="K37" s="7"/>
    </row>
    <row r="38" spans="1:13" ht="21" x14ac:dyDescent="0.25">
      <c r="J38" s="7"/>
      <c r="K38" s="7"/>
    </row>
    <row r="39" spans="1:13" ht="21" x14ac:dyDescent="0.25">
      <c r="J39" s="7"/>
      <c r="K39" s="7"/>
      <c r="L39" s="7"/>
      <c r="M39" s="22"/>
    </row>
    <row r="40" spans="1:13" ht="21" x14ac:dyDescent="0.25">
      <c r="J40" s="7"/>
      <c r="K40" s="22"/>
    </row>
    <row r="41" spans="1:13" ht="21" x14ac:dyDescent="0.25">
      <c r="J41" s="7"/>
      <c r="K41" s="25"/>
    </row>
    <row r="42" spans="1:13" ht="21" x14ac:dyDescent="0.25">
      <c r="J42" s="7"/>
      <c r="K42" s="25"/>
    </row>
    <row r="43" spans="1:13" ht="21" x14ac:dyDescent="0.25">
      <c r="J43" s="7"/>
      <c r="K43" s="7"/>
    </row>
    <row r="44" spans="1:13" ht="21" x14ac:dyDescent="0.25">
      <c r="J44" s="7"/>
      <c r="K44" s="7"/>
    </row>
    <row r="45" spans="1:13" ht="21" x14ac:dyDescent="0.25">
      <c r="J45" s="7"/>
      <c r="K45" s="7"/>
    </row>
    <row r="46" spans="1:13" ht="21" x14ac:dyDescent="0.25">
      <c r="J46" s="7"/>
      <c r="K46" s="7"/>
    </row>
    <row r="47" spans="1:13" ht="21" x14ac:dyDescent="0.25">
      <c r="J47" s="22"/>
      <c r="K47" s="7"/>
      <c r="L47" s="7"/>
    </row>
    <row r="48" spans="1:13" ht="21" x14ac:dyDescent="0.25">
      <c r="J48" s="7"/>
      <c r="K48" s="7"/>
    </row>
    <row r="49" spans="11:15" ht="21" x14ac:dyDescent="0.25">
      <c r="K49" s="7"/>
      <c r="L49" s="7"/>
      <c r="M49" s="22"/>
    </row>
    <row r="50" spans="11:15" ht="21" x14ac:dyDescent="0.25">
      <c r="K50" s="7"/>
    </row>
    <row r="51" spans="11:15" ht="21" x14ac:dyDescent="0.25">
      <c r="K51" s="7"/>
    </row>
    <row r="52" spans="11:15" ht="21" x14ac:dyDescent="0.25">
      <c r="K52" s="7"/>
      <c r="M52" s="26"/>
      <c r="O52" s="22"/>
    </row>
    <row r="53" spans="11:15" ht="21" x14ac:dyDescent="0.25">
      <c r="K53" s="22"/>
    </row>
    <row r="54" spans="11:15" ht="21" x14ac:dyDescent="0.25">
      <c r="K54" s="7"/>
      <c r="L54" s="26"/>
    </row>
  </sheetData>
  <sheetProtection algorithmName="SHA-512" hashValue="5nFtbL86pPj+RCjgy6SR5IYC990WWy/+6H4XYsEcSqoSb0vUFaHcuiczKcrxK/0xJL56aO5q/tjRcO3iBPcC+Q==" saltValue="B3Jh6EGpkDPY9fh02FYgvQ==" spinCount="100000" sheet="1" selectLockedCells="1"/>
  <mergeCells count="1">
    <mergeCell ref="D11:F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
  <sheetViews>
    <sheetView workbookViewId="0">
      <selection activeCell="B3" sqref="B3"/>
    </sheetView>
  </sheetViews>
  <sheetFormatPr defaultRowHeight="15" x14ac:dyDescent="0.25"/>
  <cols>
    <col min="1" max="1" width="65.28515625" bestFit="1" customWidth="1"/>
    <col min="2" max="2" width="18.7109375" bestFit="1" customWidth="1"/>
    <col min="3" max="3" width="12.42578125" bestFit="1" customWidth="1"/>
  </cols>
  <sheetData>
    <row r="1" spans="1:10" ht="23.25" x14ac:dyDescent="0.35">
      <c r="A1" s="9" t="s">
        <v>15</v>
      </c>
      <c r="B1" s="8"/>
      <c r="C1" s="6"/>
      <c r="D1" s="6"/>
      <c r="E1" s="2" t="s">
        <v>93</v>
      </c>
      <c r="J1" s="7"/>
    </row>
    <row r="2" spans="1:10" ht="23.25" x14ac:dyDescent="0.35">
      <c r="A2" s="3"/>
      <c r="B2" s="8"/>
      <c r="C2" s="6"/>
      <c r="D2" s="6"/>
      <c r="J2" s="7"/>
    </row>
    <row r="3" spans="1:10" ht="23.25" x14ac:dyDescent="0.35">
      <c r="A3" s="3" t="s">
        <v>8</v>
      </c>
      <c r="B3" s="5">
        <f>'Input Variables'!B4+'Input Variables'!B5</f>
        <v>5000000</v>
      </c>
      <c r="C3" s="6"/>
      <c r="D3" s="6"/>
      <c r="J3" s="7"/>
    </row>
    <row r="4" spans="1:10" ht="23.25" x14ac:dyDescent="0.35">
      <c r="A4" s="3"/>
      <c r="B4" s="10"/>
      <c r="C4" s="6"/>
      <c r="D4" s="6"/>
      <c r="J4" s="7"/>
    </row>
    <row r="5" spans="1:10" ht="23.25" x14ac:dyDescent="0.35">
      <c r="A5" s="3" t="s">
        <v>9</v>
      </c>
      <c r="B5" s="10"/>
      <c r="C5" s="6"/>
      <c r="D5" s="6"/>
      <c r="J5" s="7"/>
    </row>
    <row r="6" spans="1:10" ht="23.25" x14ac:dyDescent="0.35">
      <c r="A6" s="3"/>
      <c r="B6" s="10"/>
      <c r="C6" s="6"/>
      <c r="D6" s="6"/>
      <c r="J6" s="7"/>
    </row>
    <row r="7" spans="1:10" ht="23.25" x14ac:dyDescent="0.35">
      <c r="A7" s="3" t="s">
        <v>10</v>
      </c>
      <c r="B7" s="5">
        <f>'Input Variables'!B6</f>
        <v>1900000</v>
      </c>
      <c r="C7" s="29"/>
      <c r="D7" s="12" t="str">
        <f>IF('Alternative Solution'!B11&lt;0,"Latent Gain Solutions","")</f>
        <v/>
      </c>
      <c r="E7" s="6"/>
      <c r="J7" s="7"/>
    </row>
    <row r="8" spans="1:10" ht="23.25" x14ac:dyDescent="0.35">
      <c r="A8" s="3" t="s">
        <v>84</v>
      </c>
      <c r="B8" s="5">
        <f>'Input Variables'!B7</f>
        <v>100000</v>
      </c>
      <c r="C8" s="29"/>
      <c r="D8" s="12"/>
      <c r="E8" s="6"/>
      <c r="J8" s="7"/>
    </row>
    <row r="9" spans="1:10" ht="23.25" x14ac:dyDescent="0.35">
      <c r="A9" s="3" t="s">
        <v>11</v>
      </c>
      <c r="B9" s="5">
        <f>B3-B7-B8</f>
        <v>3000000</v>
      </c>
      <c r="C9" s="29"/>
      <c r="D9" s="60" t="str">
        <f>IF('Alternative Solution'!B11&lt;0,"1) Pay loans down by the amount of the latent gain, OR","")</f>
        <v/>
      </c>
      <c r="E9" s="14"/>
      <c r="F9" s="15"/>
      <c r="J9" s="7"/>
    </row>
    <row r="10" spans="1:10" ht="23.25" x14ac:dyDescent="0.35">
      <c r="A10" s="18" t="str">
        <f>IF('Alternative Solution'!B11&lt;0,"Warning CGT payable on this amount of latent gain","")</f>
        <v/>
      </c>
      <c r="B10" s="5" t="str">
        <f>IF('Alternative Solution'!B11&lt;0,'Alternative Solution'!B11,"")</f>
        <v/>
      </c>
      <c r="C10" s="29"/>
      <c r="D10" s="60" t="str">
        <f>IF('Alternative Solution'!B11&lt;0,"2) Add property with equity equal to or greater than the value of the latent gain, OR","")</f>
        <v/>
      </c>
      <c r="E10" s="14"/>
      <c r="F10" s="15"/>
      <c r="J10" s="7"/>
    </row>
    <row r="11" spans="1:10" ht="23.25" x14ac:dyDescent="0.35">
      <c r="A11" s="3" t="s">
        <v>12</v>
      </c>
      <c r="B11" s="5">
        <f>B3</f>
        <v>5000000</v>
      </c>
      <c r="C11" s="29"/>
      <c r="D11" s="60" t="str">
        <f>IF('Alternative Solution'!B11&lt;0,"3) Consider renting your home and adding it to the portfolio, OR","")</f>
        <v/>
      </c>
      <c r="E11" s="14"/>
      <c r="F11" s="15"/>
      <c r="J11" s="7"/>
    </row>
    <row r="12" spans="1:10" ht="15.75" x14ac:dyDescent="0.25">
      <c r="D12" s="62" t="str">
        <f>IF('Alternative Solution'!B11&lt;0,"4) Consider becoming non-resident to re-set your base costs to the April 2015 value, OR","")</f>
        <v/>
      </c>
    </row>
    <row r="13" spans="1:10" ht="15.75" x14ac:dyDescent="0.25">
      <c r="D13" s="62" t="str">
        <f>IF('Alternative Solution'!B11&lt;0,"5) introduce share capital into the company for an amount equal to the latent gain","")</f>
        <v/>
      </c>
    </row>
  </sheetData>
  <sheetProtection password="F31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workbookViewId="0">
      <selection activeCell="B3" sqref="B3"/>
    </sheetView>
  </sheetViews>
  <sheetFormatPr defaultRowHeight="15" x14ac:dyDescent="0.25"/>
  <cols>
    <col min="1" max="1" width="91" customWidth="1"/>
    <col min="2" max="2" width="18.7109375" bestFit="1" customWidth="1"/>
    <col min="3" max="3" width="6.7109375" customWidth="1"/>
    <col min="5" max="5" width="10.140625" bestFit="1" customWidth="1"/>
  </cols>
  <sheetData>
    <row r="1" spans="1:11" ht="23.25" x14ac:dyDescent="0.35">
      <c r="A1" s="9" t="s">
        <v>85</v>
      </c>
      <c r="B1" s="8"/>
      <c r="C1" s="6"/>
      <c r="D1" s="2" t="s">
        <v>93</v>
      </c>
      <c r="J1" s="7"/>
    </row>
    <row r="2" spans="1:11" ht="23.25" x14ac:dyDescent="0.35">
      <c r="A2" s="9"/>
      <c r="B2" s="8"/>
      <c r="C2" s="6"/>
      <c r="D2" s="6"/>
      <c r="E2" s="2"/>
      <c r="J2" s="7"/>
    </row>
    <row r="3" spans="1:11" ht="23.25" x14ac:dyDescent="0.35">
      <c r="A3" s="3" t="s">
        <v>32</v>
      </c>
      <c r="B3" s="10">
        <f>B11</f>
        <v>1000000</v>
      </c>
      <c r="C3" s="6"/>
      <c r="D3" s="6"/>
      <c r="J3" s="7"/>
    </row>
    <row r="4" spans="1:11" ht="23.25" x14ac:dyDescent="0.35">
      <c r="A4" s="3" t="s">
        <v>26</v>
      </c>
      <c r="B4" s="5">
        <f>'Standard Structure'!B3</f>
        <v>5000000</v>
      </c>
      <c r="C4" s="6"/>
      <c r="D4" s="6"/>
      <c r="J4" s="7"/>
    </row>
    <row r="5" spans="1:11" ht="23.25" x14ac:dyDescent="0.35">
      <c r="A5" s="3"/>
      <c r="B5" s="10"/>
      <c r="C5" s="6"/>
      <c r="D5" s="6"/>
      <c r="J5" s="7"/>
    </row>
    <row r="6" spans="1:11" ht="23.25" x14ac:dyDescent="0.35">
      <c r="A6" s="3" t="s">
        <v>9</v>
      </c>
      <c r="B6" s="10"/>
      <c r="C6" s="6"/>
      <c r="D6" s="6"/>
      <c r="J6" s="7"/>
    </row>
    <row r="7" spans="1:11" ht="26.25" x14ac:dyDescent="0.4">
      <c r="A7" s="3"/>
      <c r="B7" s="10"/>
      <c r="C7" s="6"/>
      <c r="D7" s="64" t="str">
        <f>IF(B11&lt;0,"WARNING","")</f>
        <v/>
      </c>
      <c r="J7" s="7"/>
    </row>
    <row r="8" spans="1:11" ht="23.25" x14ac:dyDescent="0.35">
      <c r="A8" s="3" t="s">
        <v>10</v>
      </c>
      <c r="B8" s="5">
        <f>'Input Variables'!B6</f>
        <v>1900000</v>
      </c>
      <c r="C8" s="29"/>
      <c r="D8" s="63" t="str">
        <f>IF(B11&lt;0,"Cell B3 cannot be a negative figure - see Latent Gains solutions below","")</f>
        <v/>
      </c>
      <c r="E8" s="6"/>
      <c r="J8" s="7"/>
    </row>
    <row r="9" spans="1:11" ht="23.25" x14ac:dyDescent="0.35">
      <c r="A9" s="3" t="s">
        <v>84</v>
      </c>
      <c r="B9" s="5">
        <f>'Input Variables'!B7</f>
        <v>100000</v>
      </c>
      <c r="C9" s="29"/>
      <c r="D9" s="12"/>
      <c r="E9" s="6"/>
      <c r="J9" s="7"/>
    </row>
    <row r="10" spans="1:11" ht="23.25" x14ac:dyDescent="0.35">
      <c r="A10" s="3" t="s">
        <v>86</v>
      </c>
      <c r="B10" s="5">
        <f>B4-B3-B8-B9</f>
        <v>2000000</v>
      </c>
      <c r="C10" s="29"/>
      <c r="D10" s="61" t="str">
        <f>'Standard Structure'!D9</f>
        <v/>
      </c>
      <c r="E10" s="14"/>
      <c r="F10" s="15"/>
      <c r="J10" s="7"/>
    </row>
    <row r="11" spans="1:11" ht="23.25" x14ac:dyDescent="0.35">
      <c r="A11" s="3" t="s">
        <v>80</v>
      </c>
      <c r="B11" s="5">
        <f>'Input Variables'!B15-'Input Variables'!B19-'Input Variables'!B20</f>
        <v>1000000</v>
      </c>
      <c r="C11" s="29"/>
      <c r="D11" s="61" t="str">
        <f>'Standard Structure'!D10</f>
        <v/>
      </c>
      <c r="E11" s="14"/>
      <c r="F11" s="15"/>
      <c r="G11" s="16"/>
      <c r="H11" s="16"/>
      <c r="I11" s="16"/>
      <c r="J11" s="17"/>
      <c r="K11" s="16"/>
    </row>
    <row r="12" spans="1:11" ht="23.25" x14ac:dyDescent="0.35">
      <c r="A12" s="46" t="s">
        <v>79</v>
      </c>
      <c r="B12" s="5"/>
      <c r="C12" s="29"/>
      <c r="D12" s="61" t="str">
        <f>'Standard Structure'!D11</f>
        <v/>
      </c>
      <c r="E12" s="14"/>
      <c r="F12" s="15"/>
      <c r="J12" s="7"/>
    </row>
    <row r="13" spans="1:11" ht="23.25" x14ac:dyDescent="0.35">
      <c r="A13" s="3" t="s">
        <v>12</v>
      </c>
      <c r="B13" s="5">
        <f>B4</f>
        <v>5000000</v>
      </c>
      <c r="C13" s="29"/>
      <c r="D13" s="61" t="str">
        <f>'Standard Structure'!D12</f>
        <v/>
      </c>
      <c r="E13" s="14"/>
      <c r="F13" s="15"/>
      <c r="J13" s="7"/>
    </row>
    <row r="14" spans="1:11" ht="23.25" x14ac:dyDescent="0.35">
      <c r="A14" s="3"/>
      <c r="B14" s="5"/>
      <c r="C14" s="29"/>
      <c r="D14" s="61" t="str">
        <f>'Standard Structure'!D13</f>
        <v/>
      </c>
      <c r="E14" s="14"/>
      <c r="F14" s="15"/>
      <c r="J14" s="7"/>
    </row>
    <row r="15" spans="1:11" ht="45.75" customHeight="1" x14ac:dyDescent="0.3">
      <c r="A15" s="68" t="s">
        <v>30</v>
      </c>
      <c r="B15" s="69"/>
      <c r="C15" s="29"/>
      <c r="D15" s="13"/>
      <c r="E15" s="14"/>
      <c r="F15" s="15"/>
      <c r="J15" s="7"/>
    </row>
    <row r="16" spans="1:11" s="53" customFormat="1" ht="21" x14ac:dyDescent="0.25">
      <c r="A16" s="47" t="s">
        <v>19</v>
      </c>
      <c r="B16" s="48"/>
      <c r="C16" s="49"/>
      <c r="D16" s="50"/>
      <c r="E16" s="51"/>
      <c r="F16" s="52"/>
      <c r="J16" s="7"/>
    </row>
    <row r="17" spans="1:10" ht="23.25" x14ac:dyDescent="0.35">
      <c r="A17" s="3"/>
      <c r="B17" s="5"/>
      <c r="C17" s="29"/>
      <c r="D17" s="13"/>
      <c r="E17" s="14"/>
      <c r="F17" s="15"/>
      <c r="J17" s="7"/>
    </row>
    <row r="18" spans="1:10" ht="26.25" x14ac:dyDescent="0.4">
      <c r="A18" s="32" t="s">
        <v>20</v>
      </c>
      <c r="B18" s="5"/>
      <c r="C18" s="29"/>
      <c r="D18" s="13"/>
      <c r="E18" s="14"/>
      <c r="F18" s="15"/>
      <c r="J18" s="7"/>
    </row>
    <row r="19" spans="1:10" ht="23.25" x14ac:dyDescent="0.35">
      <c r="A19" s="3"/>
      <c r="B19" s="5"/>
      <c r="C19" s="29"/>
      <c r="D19" s="13"/>
      <c r="E19" s="14"/>
      <c r="F19" s="15"/>
      <c r="J19" s="7"/>
    </row>
    <row r="20" spans="1:10" ht="23.25" x14ac:dyDescent="0.35">
      <c r="A20" s="3" t="s">
        <v>31</v>
      </c>
      <c r="B20" s="5">
        <f>B11</f>
        <v>1000000</v>
      </c>
      <c r="C20" s="29"/>
      <c r="D20" s="13"/>
      <c r="E20" s="14"/>
      <c r="F20" s="15"/>
      <c r="J20" s="7"/>
    </row>
    <row r="21" spans="1:10" ht="23.25" x14ac:dyDescent="0.35">
      <c r="A21" s="3"/>
      <c r="B21" s="5"/>
      <c r="C21" s="29"/>
      <c r="D21" s="13"/>
      <c r="E21" s="14"/>
      <c r="F21" s="15"/>
      <c r="J21" s="7"/>
    </row>
    <row r="22" spans="1:10" x14ac:dyDescent="0.25">
      <c r="A22" t="s">
        <v>87</v>
      </c>
    </row>
    <row r="23" spans="1:10" x14ac:dyDescent="0.25">
      <c r="A23" t="s">
        <v>88</v>
      </c>
    </row>
    <row r="25" spans="1:10" x14ac:dyDescent="0.25">
      <c r="A25" t="s">
        <v>89</v>
      </c>
    </row>
    <row r="27" spans="1:10" x14ac:dyDescent="0.25">
      <c r="A27" t="s">
        <v>90</v>
      </c>
    </row>
    <row r="29" spans="1:10" x14ac:dyDescent="0.25">
      <c r="A29" t="s">
        <v>16</v>
      </c>
      <c r="C29" s="27">
        <f>B11*7.5%</f>
        <v>75000</v>
      </c>
    </row>
    <row r="30" spans="1:10" x14ac:dyDescent="0.25">
      <c r="A30" t="s">
        <v>17</v>
      </c>
      <c r="C30" s="27">
        <f>B11*32.5%</f>
        <v>325000</v>
      </c>
    </row>
    <row r="31" spans="1:10" x14ac:dyDescent="0.25">
      <c r="A31" t="s">
        <v>18</v>
      </c>
      <c r="C31" s="27">
        <f>B11*38.1%</f>
        <v>381000</v>
      </c>
    </row>
    <row r="32" spans="1:10" x14ac:dyDescent="0.25">
      <c r="C32" s="27"/>
    </row>
    <row r="33" spans="1:5" x14ac:dyDescent="0.25">
      <c r="A33" t="s">
        <v>91</v>
      </c>
      <c r="C33" s="27"/>
    </row>
    <row r="35" spans="1:5" hidden="1" x14ac:dyDescent="0.25">
      <c r="A35" t="s">
        <v>27</v>
      </c>
      <c r="C35" s="27">
        <f>B11*1%</f>
        <v>10000</v>
      </c>
      <c r="E35" s="33" t="s">
        <v>22</v>
      </c>
    </row>
    <row r="36" spans="1:5" hidden="1" x14ac:dyDescent="0.25">
      <c r="A36" t="s">
        <v>21</v>
      </c>
      <c r="C36" s="27">
        <f>B11*0.6%</f>
        <v>6000</v>
      </c>
      <c r="E36" s="33" t="s">
        <v>23</v>
      </c>
    </row>
    <row r="37" spans="1:5" hidden="1" x14ac:dyDescent="0.25">
      <c r="A37" t="s">
        <v>28</v>
      </c>
      <c r="C37" s="27">
        <f>B11*1%</f>
        <v>10000</v>
      </c>
      <c r="E37" s="33" t="s">
        <v>22</v>
      </c>
    </row>
    <row r="38" spans="1:5" hidden="1" x14ac:dyDescent="0.25">
      <c r="A38" s="24" t="s">
        <v>29</v>
      </c>
      <c r="C38" s="34">
        <f>SUM(C35:C37)</f>
        <v>26000</v>
      </c>
    </row>
  </sheetData>
  <sheetProtection password="F311" sheet="1" objects="1" scenarios="1" selectLockedCells="1"/>
  <mergeCells count="1">
    <mergeCell ref="A15:B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1"/>
  <sheetViews>
    <sheetView workbookViewId="0">
      <selection activeCell="B5" sqref="B5"/>
    </sheetView>
  </sheetViews>
  <sheetFormatPr defaultRowHeight="15" x14ac:dyDescent="0.25"/>
  <cols>
    <col min="1" max="1" width="57" customWidth="1"/>
    <col min="2" max="2" width="20.140625" customWidth="1"/>
    <col min="3" max="3" width="16.5703125" customWidth="1"/>
    <col min="4" max="4" width="19.28515625" customWidth="1"/>
  </cols>
  <sheetData>
    <row r="1" spans="1:4" ht="33.75" x14ac:dyDescent="0.5">
      <c r="A1" s="57" t="s">
        <v>83</v>
      </c>
      <c r="B1" s="30"/>
      <c r="C1" s="29"/>
      <c r="D1" s="29"/>
    </row>
    <row r="2" spans="1:4" ht="21" x14ac:dyDescent="0.35">
      <c r="A2" s="55" t="s">
        <v>92</v>
      </c>
      <c r="B2" s="56">
        <f>IF('Alternative Solution'!B3&lt;1,"N/A",'Alternative Solution'!B3)</f>
        <v>1000000</v>
      </c>
      <c r="C2" s="29"/>
      <c r="D2" s="29"/>
    </row>
    <row r="3" spans="1:4" ht="21" x14ac:dyDescent="0.35">
      <c r="A3" s="55"/>
      <c r="B3" s="56"/>
      <c r="C3" s="29"/>
      <c r="D3" s="29"/>
    </row>
    <row r="4" spans="1:4" ht="21" x14ac:dyDescent="0.35">
      <c r="B4" s="30"/>
      <c r="C4" s="45" t="s">
        <v>13</v>
      </c>
      <c r="D4" s="45" t="s">
        <v>12</v>
      </c>
    </row>
    <row r="5" spans="1:4" ht="21" x14ac:dyDescent="0.35">
      <c r="A5" s="39" t="s">
        <v>82</v>
      </c>
      <c r="B5" s="41">
        <f>IF('Alternative Solution'!B11&lt;1,"N/A",'Alternative Solution'!B11*1%)</f>
        <v>10000</v>
      </c>
      <c r="C5" s="41" t="s">
        <v>25</v>
      </c>
      <c r="D5" s="41">
        <f>B5</f>
        <v>10000</v>
      </c>
    </row>
    <row r="6" spans="1:4" ht="21" x14ac:dyDescent="0.35">
      <c r="A6" s="42" t="s">
        <v>24</v>
      </c>
      <c r="B6" s="65">
        <f>B5</f>
        <v>10000</v>
      </c>
      <c r="C6" s="41" t="str">
        <f>C5</f>
        <v>N/A</v>
      </c>
      <c r="D6" s="41">
        <f>D5</f>
        <v>10000</v>
      </c>
    </row>
    <row r="7" spans="1:4" ht="21" x14ac:dyDescent="0.35">
      <c r="A7" s="39" t="s">
        <v>81</v>
      </c>
      <c r="B7" s="41">
        <f>IF('Alternative Solution'!B11&lt;1,"N/A",750)</f>
        <v>750</v>
      </c>
      <c r="C7" s="41" t="s">
        <v>25</v>
      </c>
      <c r="D7" s="41">
        <f>B7</f>
        <v>750</v>
      </c>
    </row>
    <row r="8" spans="1:4" ht="21" x14ac:dyDescent="0.35">
      <c r="A8" s="42"/>
      <c r="B8" s="43"/>
      <c r="C8" s="41"/>
      <c r="D8" s="40"/>
    </row>
    <row r="9" spans="1:4" ht="21" x14ac:dyDescent="0.35">
      <c r="A9" s="54" t="s">
        <v>14</v>
      </c>
      <c r="B9" s="40">
        <f>SUM(B5:B8)</f>
        <v>20750</v>
      </c>
      <c r="C9" s="40">
        <f>SUM(C5:C8)</f>
        <v>0</v>
      </c>
      <c r="D9" s="44">
        <f>SUM(D5:D8)</f>
        <v>20750</v>
      </c>
    </row>
    <row r="11" spans="1:4" hidden="1" x14ac:dyDescent="0.25">
      <c r="A11">
        <f>'Alternative Solution'!B11</f>
        <v>1000000</v>
      </c>
    </row>
    <row r="12" spans="1:4" hidden="1" x14ac:dyDescent="0.25"/>
    <row r="13" spans="1:4" hidden="1" x14ac:dyDescent="0.25">
      <c r="A13" s="37">
        <f>'Input Variables'!B12</f>
        <v>20</v>
      </c>
      <c r="B13" t="s">
        <v>43</v>
      </c>
      <c r="C13" t="s">
        <v>42</v>
      </c>
    </row>
    <row r="14" spans="1:4" hidden="1" x14ac:dyDescent="0.25">
      <c r="B14" t="s">
        <v>44</v>
      </c>
      <c r="C14" t="s">
        <v>34</v>
      </c>
    </row>
    <row r="15" spans="1:4" hidden="1" x14ac:dyDescent="0.25">
      <c r="B15" t="s">
        <v>45</v>
      </c>
      <c r="C15" t="s">
        <v>35</v>
      </c>
    </row>
    <row r="16" spans="1:4" hidden="1" x14ac:dyDescent="0.25">
      <c r="B16" t="s">
        <v>46</v>
      </c>
      <c r="C16" t="s">
        <v>36</v>
      </c>
    </row>
    <row r="17" spans="2:3" hidden="1" x14ac:dyDescent="0.25">
      <c r="B17" t="s">
        <v>47</v>
      </c>
      <c r="C17" t="s">
        <v>37</v>
      </c>
    </row>
    <row r="18" spans="2:3" hidden="1" x14ac:dyDescent="0.25">
      <c r="B18" t="s">
        <v>48</v>
      </c>
      <c r="C18" t="s">
        <v>38</v>
      </c>
    </row>
    <row r="19" spans="2:3" hidden="1" x14ac:dyDescent="0.25">
      <c r="B19" t="s">
        <v>49</v>
      </c>
      <c r="C19" t="s">
        <v>39</v>
      </c>
    </row>
    <row r="20" spans="2:3" hidden="1" x14ac:dyDescent="0.25">
      <c r="B20" t="s">
        <v>50</v>
      </c>
      <c r="C20" t="s">
        <v>40</v>
      </c>
    </row>
    <row r="21" spans="2:3" hidden="1" x14ac:dyDescent="0.25">
      <c r="B21" t="s">
        <v>51</v>
      </c>
      <c r="C21" t="s">
        <v>41</v>
      </c>
    </row>
  </sheetData>
  <sheetProtection password="F311" sheet="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37"/>
  <sheetViews>
    <sheetView workbookViewId="0">
      <selection activeCell="G37" sqref="G37"/>
    </sheetView>
  </sheetViews>
  <sheetFormatPr defaultRowHeight="15" x14ac:dyDescent="0.25"/>
  <sheetData>
    <row r="2" spans="2:2" ht="18.75" x14ac:dyDescent="0.3">
      <c r="B2" s="36" t="s">
        <v>52</v>
      </c>
    </row>
    <row r="4" spans="2:2" x14ac:dyDescent="0.25">
      <c r="B4" t="s">
        <v>53</v>
      </c>
    </row>
    <row r="5" spans="2:2" x14ac:dyDescent="0.25">
      <c r="B5" t="s">
        <v>54</v>
      </c>
    </row>
    <row r="6" spans="2:2" x14ac:dyDescent="0.25">
      <c r="B6" s="38" t="s">
        <v>55</v>
      </c>
    </row>
    <row r="8" spans="2:2" ht="18.75" x14ac:dyDescent="0.3">
      <c r="B8" s="36" t="s">
        <v>56</v>
      </c>
    </row>
    <row r="10" spans="2:2" x14ac:dyDescent="0.25">
      <c r="B10" t="s">
        <v>57</v>
      </c>
    </row>
    <row r="11" spans="2:2" x14ac:dyDescent="0.25">
      <c r="B11" t="s">
        <v>65</v>
      </c>
    </row>
    <row r="12" spans="2:2" x14ac:dyDescent="0.25">
      <c r="B12" s="38" t="s">
        <v>58</v>
      </c>
    </row>
    <row r="13" spans="2:2" x14ac:dyDescent="0.25">
      <c r="B13" t="s">
        <v>59</v>
      </c>
    </row>
    <row r="14" spans="2:2" x14ac:dyDescent="0.25">
      <c r="B14" t="s">
        <v>66</v>
      </c>
    </row>
    <row r="15" spans="2:2" x14ac:dyDescent="0.25">
      <c r="B15" t="s">
        <v>68</v>
      </c>
    </row>
    <row r="16" spans="2:2" x14ac:dyDescent="0.25">
      <c r="B16" s="38" t="s">
        <v>67</v>
      </c>
    </row>
    <row r="17" spans="2:2" x14ac:dyDescent="0.25">
      <c r="B17" t="s">
        <v>60</v>
      </c>
    </row>
    <row r="19" spans="2:2" ht="18.75" x14ac:dyDescent="0.3">
      <c r="B19" s="36" t="s">
        <v>61</v>
      </c>
    </row>
    <row r="21" spans="2:2" x14ac:dyDescent="0.25">
      <c r="B21" t="s">
        <v>69</v>
      </c>
    </row>
    <row r="22" spans="2:2" x14ac:dyDescent="0.25">
      <c r="B22" t="s">
        <v>62</v>
      </c>
    </row>
    <row r="23" spans="2:2" x14ac:dyDescent="0.25">
      <c r="B23" t="s">
        <v>64</v>
      </c>
    </row>
    <row r="24" spans="2:2" x14ac:dyDescent="0.25">
      <c r="B24" t="s">
        <v>63</v>
      </c>
    </row>
    <row r="26" spans="2:2" ht="18.75" x14ac:dyDescent="0.3">
      <c r="B26" s="36" t="s">
        <v>70</v>
      </c>
    </row>
    <row r="28" spans="2:2" x14ac:dyDescent="0.25">
      <c r="B28" t="s">
        <v>71</v>
      </c>
    </row>
    <row r="29" spans="2:2" x14ac:dyDescent="0.25">
      <c r="B29" t="s">
        <v>72</v>
      </c>
    </row>
    <row r="30" spans="2:2" x14ac:dyDescent="0.25">
      <c r="B30" t="s">
        <v>73</v>
      </c>
    </row>
    <row r="31" spans="2:2" x14ac:dyDescent="0.25">
      <c r="B31" t="s">
        <v>74</v>
      </c>
    </row>
    <row r="33" spans="2:2" x14ac:dyDescent="0.25">
      <c r="B33" t="s">
        <v>75</v>
      </c>
    </row>
    <row r="35" spans="2:2" x14ac:dyDescent="0.25">
      <c r="B35" t="s">
        <v>76</v>
      </c>
    </row>
    <row r="37" spans="2:2" x14ac:dyDescent="0.25">
      <c r="B37" t="s">
        <v>77</v>
      </c>
    </row>
  </sheetData>
  <sheetProtection password="F311" sheet="1" objects="1" scenarios="1"/>
  <hyperlinks>
    <hyperlink ref="B6" r:id="rId1" xr:uid="{00000000-0004-0000-0400-000000000000}"/>
    <hyperlink ref="B12" r:id="rId2" xr:uid="{00000000-0004-0000-0400-000001000000}"/>
    <hyperlink ref="B16" r:id="rId3" xr:uid="{00000000-0004-0000-04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Input Variables</vt:lpstr>
      <vt:lpstr>Standard Structure</vt:lpstr>
      <vt:lpstr>Alternative Solution</vt:lpstr>
      <vt:lpstr>Fees</vt:lpstr>
      <vt:lpstr>FAQ's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Alexander</dc:creator>
  <cp:lastModifiedBy>Mark Alexander</cp:lastModifiedBy>
  <dcterms:created xsi:type="dcterms:W3CDTF">2017-08-29T09:45:27Z</dcterms:created>
  <dcterms:modified xsi:type="dcterms:W3CDTF">2019-02-13T15:47:11Z</dcterms:modified>
</cp:coreProperties>
</file>